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790" activeTab="0"/>
  </bookViews>
  <sheets>
    <sheet name="Tabelle1" sheetId="1" r:id="rId1"/>
  </sheets>
  <definedNames>
    <definedName name="_xlnm.Print_Area" localSheetId="0">'Tabelle1'!$A$1:$L$43</definedName>
  </definedNames>
  <calcPr fullCalcOnLoad="1"/>
</workbook>
</file>

<file path=xl/sharedStrings.xml><?xml version="1.0" encoding="utf-8"?>
<sst xmlns="http://schemas.openxmlformats.org/spreadsheetml/2006/main" count="53" uniqueCount="36">
  <si>
    <t>Museum</t>
  </si>
  <si>
    <t>Peter Behrensbau</t>
  </si>
  <si>
    <t>Kostenfreier Zutritt</t>
  </si>
  <si>
    <t xml:space="preserve">Summe  </t>
  </si>
  <si>
    <t>Zahlende Besucher</t>
  </si>
  <si>
    <t>Eintrittsentgelte</t>
  </si>
  <si>
    <t>Abweichung in %</t>
  </si>
  <si>
    <t xml:space="preserve">Gesamt </t>
  </si>
  <si>
    <t>01.01.– 31.12.2008</t>
  </si>
  <si>
    <t>01.01.–31.12.2007</t>
  </si>
  <si>
    <t>01.01.–31.12. 2008</t>
  </si>
  <si>
    <t xml:space="preserve"> 01.01.-31.12. 2008</t>
  </si>
  <si>
    <t>01.01.-31.12. 2008</t>
  </si>
  <si>
    <t>Kennzahl Anzahl der Museumsbesuche im Haushaltsplan 2008 für das gesamte Jahr</t>
  </si>
  <si>
    <t>01.01.–31.12. 2007</t>
  </si>
  <si>
    <r>
      <t xml:space="preserve">*² </t>
    </r>
    <r>
      <rPr>
        <sz val="10"/>
        <rFont val="Arial"/>
        <family val="2"/>
      </rPr>
      <t>gem. Vertrag mit dem Zweckverband Colonia Ulpia Traiana werden an diesen anteilig Eintrittsgelder des Archäologischen Park Xanten abgeführt.</t>
    </r>
  </si>
  <si>
    <t>*³ ab 01.01.2007 aufgrund der neuen Verträge zwischen RKG und den Museen einschl. Pachterlöse aus Shop und Gastronomie</t>
  </si>
  <si>
    <t>Zusätzliche Erlöse durch Museums- pädagogische Programme, Vorträge, Konzerte, Raumvermietung, Veranstaltungen*³</t>
  </si>
  <si>
    <t>* Schauplatz RIM Oberhausen inkl. Nebenschauplätze Eisenheim und Anthoy Hütte, Schauplatz Engelskirchen inkl. Nebenschauplatz Oelchenshammer</t>
  </si>
  <si>
    <t xml:space="preserve">LVR-Freilichtmuseum Kommern </t>
  </si>
  <si>
    <t>LVR-Freilichtmuseum Lindlar</t>
  </si>
  <si>
    <t>LVR-LandesMuseum Bonn</t>
  </si>
  <si>
    <t>LVR-Industriemuseum Oberhausen*</t>
  </si>
  <si>
    <t>LVR-Industriemuseum Solingen</t>
  </si>
  <si>
    <t>LVR-Industriemuseum Engelskirchen*</t>
  </si>
  <si>
    <t>LVR-Industriemuseum Euskirchen</t>
  </si>
  <si>
    <t>LVR-Industriemuseum Ratingen</t>
  </si>
  <si>
    <t>LVR-Industriemuseum Bergisch Gladbach</t>
  </si>
  <si>
    <t>Summe LVR-Industriemuseum</t>
  </si>
  <si>
    <t>Max Ernst Museum des LVR</t>
  </si>
  <si>
    <t xml:space="preserve">LVR- Freilichtmuseum Kommern </t>
  </si>
  <si>
    <r>
      <t xml:space="preserve">LVR-Archäologischer Park, Große Thermen, LVR-RömerMuseum Xanten </t>
    </r>
    <r>
      <rPr>
        <b/>
        <u val="single"/>
        <sz val="12"/>
        <rFont val="Arial"/>
        <family val="2"/>
      </rPr>
      <t>vor Abführung CUT</t>
    </r>
    <r>
      <rPr>
        <sz val="12"/>
        <rFont val="Arial"/>
        <family val="2"/>
      </rPr>
      <t>*²</t>
    </r>
  </si>
  <si>
    <t>LVR-Archäologischer Park, Große Thermen, LVR-RömerMuseum Xanten</t>
  </si>
  <si>
    <r>
      <t xml:space="preserve">LVR-Archäologischer Park, Große Thermen, LVR-RömerMuseum Xanten </t>
    </r>
    <r>
      <rPr>
        <b/>
        <u val="single"/>
        <sz val="12"/>
        <rFont val="Arial"/>
        <family val="2"/>
      </rPr>
      <t>nach Abführung CUT*</t>
    </r>
  </si>
  <si>
    <t>Max Ernst Museum Brühl des LVR</t>
  </si>
  <si>
    <t>Durchschnittl. Entgelt (Gesamt) / zahlender Besucher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</si>
</sst>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/\ mmm/;@"/>
    <numFmt numFmtId="173" formatCode="#,##0.00\ [$€-1]"/>
    <numFmt numFmtId="174" formatCode="0.0%"/>
    <numFmt numFmtId="175" formatCode="#,##0\ [$€-1]"/>
    <numFmt numFmtId="176" formatCode="#,##0.0\ [$€-1]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0"/>
    </font>
    <font>
      <b/>
      <u val="single"/>
      <sz val="12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3" fontId="2" fillId="0" borderId="2" xfId="16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2" fillId="0" borderId="3" xfId="0" applyNumberFormat="1" applyFont="1" applyBorder="1" applyAlignment="1">
      <alignment horizontal="left"/>
    </xf>
    <xf numFmtId="17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3" fontId="2" fillId="0" borderId="4" xfId="16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3" fontId="5" fillId="0" borderId="3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2" fillId="0" borderId="6" xfId="0" applyFont="1" applyBorder="1" applyAlignment="1">
      <alignment/>
    </xf>
    <xf numFmtId="3" fontId="4" fillId="0" borderId="10" xfId="16" applyNumberFormat="1" applyFont="1" applyBorder="1" applyAlignment="1">
      <alignment horizontal="right"/>
    </xf>
    <xf numFmtId="3" fontId="4" fillId="0" borderId="1" xfId="16" applyNumberFormat="1" applyFont="1" applyBorder="1" applyAlignment="1">
      <alignment horizontal="right"/>
    </xf>
    <xf numFmtId="0" fontId="2" fillId="0" borderId="6" xfId="0" applyFont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2" fillId="0" borderId="16" xfId="16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14" xfId="0" applyNumberFormat="1" applyFont="1" applyBorder="1" applyAlignment="1">
      <alignment horizontal="left" wrapText="1"/>
    </xf>
    <xf numFmtId="3" fontId="5" fillId="0" borderId="15" xfId="0" applyNumberFormat="1" applyFont="1" applyBorder="1" applyAlignment="1">
      <alignment horizontal="left" wrapText="1"/>
    </xf>
    <xf numFmtId="3" fontId="5" fillId="0" borderId="16" xfId="0" applyNumberFormat="1" applyFont="1" applyBorder="1" applyAlignment="1">
      <alignment horizontal="left" wrapText="1"/>
    </xf>
    <xf numFmtId="0" fontId="7" fillId="0" borderId="3" xfId="0" applyFont="1" applyBorder="1" applyAlignment="1">
      <alignment/>
    </xf>
    <xf numFmtId="0" fontId="5" fillId="0" borderId="2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7" fillId="0" borderId="20" xfId="0" applyFont="1" applyBorder="1" applyAlignment="1">
      <alignment/>
    </xf>
    <xf numFmtId="10" fontId="1" fillId="0" borderId="6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173" fontId="2" fillId="0" borderId="6" xfId="0" applyNumberFormat="1" applyFont="1" applyBorder="1" applyAlignment="1">
      <alignment horizontal="center"/>
    </xf>
    <xf numFmtId="173" fontId="2" fillId="0" borderId="8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 wrapText="1"/>
    </xf>
    <xf numFmtId="0" fontId="0" fillId="0" borderId="22" xfId="0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 wrapText="1"/>
    </xf>
    <xf numFmtId="0" fontId="2" fillId="0" borderId="9" xfId="0" applyFont="1" applyBorder="1" applyAlignment="1">
      <alignment horizontal="right"/>
    </xf>
    <xf numFmtId="3" fontId="5" fillId="0" borderId="25" xfId="0" applyNumberFormat="1" applyFont="1" applyBorder="1" applyAlignment="1">
      <alignment horizontal="right" wrapText="1"/>
    </xf>
    <xf numFmtId="0" fontId="0" fillId="0" borderId="26" xfId="0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175" fontId="2" fillId="0" borderId="6" xfId="0" applyNumberFormat="1" applyFont="1" applyBorder="1" applyAlignment="1">
      <alignment horizontal="center"/>
    </xf>
    <xf numFmtId="175" fontId="2" fillId="0" borderId="22" xfId="0" applyNumberFormat="1" applyFont="1" applyBorder="1" applyAlignment="1">
      <alignment horizontal="center"/>
    </xf>
    <xf numFmtId="175" fontId="4" fillId="0" borderId="6" xfId="0" applyNumberFormat="1" applyFont="1" applyBorder="1" applyAlignment="1">
      <alignment horizontal="center"/>
    </xf>
    <xf numFmtId="175" fontId="4" fillId="0" borderId="11" xfId="0" applyNumberFormat="1" applyFont="1" applyBorder="1" applyAlignment="1">
      <alignment horizontal="center"/>
    </xf>
    <xf numFmtId="175" fontId="2" fillId="0" borderId="17" xfId="0" applyNumberFormat="1" applyFont="1" applyBorder="1" applyAlignment="1">
      <alignment horizontal="center"/>
    </xf>
    <xf numFmtId="175" fontId="2" fillId="0" borderId="8" xfId="0" applyNumberFormat="1" applyFont="1" applyBorder="1" applyAlignment="1">
      <alignment horizontal="center"/>
    </xf>
    <xf numFmtId="3" fontId="4" fillId="0" borderId="6" xfId="16" applyNumberFormat="1" applyFont="1" applyBorder="1" applyAlignment="1">
      <alignment horizontal="right"/>
    </xf>
    <xf numFmtId="3" fontId="4" fillId="0" borderId="11" xfId="16" applyNumberFormat="1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3" fontId="2" fillId="0" borderId="28" xfId="16" applyNumberFormat="1" applyFont="1" applyBorder="1" applyAlignment="1">
      <alignment horizontal="right"/>
    </xf>
    <xf numFmtId="0" fontId="5" fillId="0" borderId="20" xfId="0" applyFont="1" applyBorder="1" applyAlignment="1">
      <alignment horizontal="center" wrapText="1"/>
    </xf>
    <xf numFmtId="3" fontId="5" fillId="0" borderId="29" xfId="0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31" xfId="0" applyNumberFormat="1" applyFont="1" applyBorder="1" applyAlignment="1">
      <alignment horizontal="center" wrapText="1"/>
    </xf>
    <xf numFmtId="0" fontId="2" fillId="0" borderId="6" xfId="0" applyFont="1" applyFill="1" applyBorder="1" applyAlignment="1">
      <alignment/>
    </xf>
    <xf numFmtId="3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wrapText="1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10" fontId="1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4" fillId="0" borderId="35" xfId="0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4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2" fillId="0" borderId="6" xfId="16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70" zoomScaleNormal="75" zoomScaleSheetLayoutView="70" workbookViewId="0" topLeftCell="A4">
      <selection activeCell="J23" sqref="J23"/>
    </sheetView>
  </sheetViews>
  <sheetFormatPr defaultColWidth="11.421875" defaultRowHeight="12.75"/>
  <cols>
    <col min="1" max="1" width="58.7109375" style="0" customWidth="1"/>
    <col min="2" max="2" width="10.28125" style="0" hidden="1" customWidth="1"/>
    <col min="3" max="3" width="11.7109375" style="0" hidden="1" customWidth="1"/>
    <col min="4" max="4" width="9.57421875" style="0" hidden="1" customWidth="1"/>
    <col min="5" max="5" width="24.28125" style="0" customWidth="1"/>
    <col min="6" max="6" width="19.140625" style="0" customWidth="1"/>
    <col min="7" max="7" width="24.421875" style="1" customWidth="1"/>
    <col min="8" max="8" width="24.57421875" style="0" customWidth="1"/>
    <col min="9" max="9" width="24.28125" style="0" customWidth="1"/>
    <col min="10" max="10" width="22.8515625" style="1" customWidth="1"/>
    <col min="11" max="11" width="18.28125" style="0" customWidth="1"/>
    <col min="12" max="12" width="22.8515625" style="0" customWidth="1"/>
    <col min="13" max="16384" width="11.421875" style="2" customWidth="1"/>
  </cols>
  <sheetData>
    <row r="1" spans="1:11" s="6" customFormat="1" ht="24.75" customHeight="1" thickBot="1">
      <c r="A1" s="16"/>
      <c r="B1" s="15"/>
      <c r="C1" s="7"/>
      <c r="D1" s="7"/>
      <c r="E1" s="18"/>
      <c r="F1" s="18"/>
      <c r="G1" s="18"/>
      <c r="H1" s="21"/>
      <c r="I1" s="21"/>
      <c r="J1" s="21"/>
      <c r="K1" s="19"/>
    </row>
    <row r="2" spans="1:12" s="6" customFormat="1" ht="45.75" customHeight="1" thickBot="1">
      <c r="A2" s="43"/>
      <c r="B2" s="94"/>
      <c r="C2" s="95"/>
      <c r="D2" s="95"/>
      <c r="E2" s="50" t="s">
        <v>9</v>
      </c>
      <c r="F2" s="58"/>
      <c r="G2" s="64"/>
      <c r="H2" s="58" t="s">
        <v>8</v>
      </c>
      <c r="I2" s="58"/>
      <c r="J2" s="62"/>
      <c r="K2" s="44"/>
      <c r="L2" s="96" t="s">
        <v>13</v>
      </c>
    </row>
    <row r="3" spans="1:12" ht="53.25" customHeight="1" thickBot="1">
      <c r="A3" s="45"/>
      <c r="B3" s="46"/>
      <c r="C3" s="47"/>
      <c r="D3" s="48"/>
      <c r="E3" s="78" t="s">
        <v>4</v>
      </c>
      <c r="F3" s="79" t="s">
        <v>2</v>
      </c>
      <c r="G3" s="78" t="s">
        <v>7</v>
      </c>
      <c r="H3" s="79" t="s">
        <v>4</v>
      </c>
      <c r="I3" s="79" t="s">
        <v>2</v>
      </c>
      <c r="J3" s="80" t="s">
        <v>7</v>
      </c>
      <c r="K3" s="79" t="s">
        <v>6</v>
      </c>
      <c r="L3" s="97"/>
    </row>
    <row r="4" spans="1:12" ht="15.75">
      <c r="A4" s="17" t="s">
        <v>0</v>
      </c>
      <c r="B4" s="23"/>
      <c r="C4" s="3"/>
      <c r="D4" s="4"/>
      <c r="E4" s="65"/>
      <c r="F4" s="59"/>
      <c r="G4" s="75"/>
      <c r="H4" s="59"/>
      <c r="I4" s="59"/>
      <c r="J4" s="63"/>
      <c r="K4" s="22"/>
      <c r="L4" s="57"/>
    </row>
    <row r="5" spans="1:12" ht="15.75">
      <c r="A5" s="81" t="s">
        <v>19</v>
      </c>
      <c r="B5" s="26"/>
      <c r="C5" s="27"/>
      <c r="D5" s="5"/>
      <c r="E5" s="60">
        <v>161284</v>
      </c>
      <c r="F5" s="60">
        <v>40831</v>
      </c>
      <c r="G5" s="76">
        <f>E5+F5</f>
        <v>202115</v>
      </c>
      <c r="H5" s="74">
        <v>154097</v>
      </c>
      <c r="I5" s="74">
        <v>48515</v>
      </c>
      <c r="J5" s="57">
        <f>H5+I5</f>
        <v>202612</v>
      </c>
      <c r="K5" s="53">
        <f>(J5/G5)-100%</f>
        <v>0.002458996116072587</v>
      </c>
      <c r="L5" s="57">
        <v>205000</v>
      </c>
    </row>
    <row r="6" spans="1:12" ht="31.5">
      <c r="A6" s="83" t="s">
        <v>32</v>
      </c>
      <c r="B6" s="29"/>
      <c r="C6" s="30"/>
      <c r="D6" s="5"/>
      <c r="E6" s="82">
        <v>324008</v>
      </c>
      <c r="F6" s="82">
        <v>19399</v>
      </c>
      <c r="G6" s="76">
        <f aca="true" t="shared" si="0" ref="G6:G17">E6+F6</f>
        <v>343407</v>
      </c>
      <c r="H6" s="74">
        <v>344497</v>
      </c>
      <c r="I6" s="74">
        <v>74014</v>
      </c>
      <c r="J6" s="57">
        <f aca="true" t="shared" si="1" ref="J6:J17">H6+I6</f>
        <v>418511</v>
      </c>
      <c r="K6" s="53">
        <f>(J6/G6)-100%</f>
        <v>0.2187025890561345</v>
      </c>
      <c r="L6" s="57">
        <v>300000</v>
      </c>
    </row>
    <row r="7" spans="1:12" ht="15.75">
      <c r="A7" s="81" t="s">
        <v>20</v>
      </c>
      <c r="B7" s="29"/>
      <c r="C7" s="30"/>
      <c r="D7" s="5"/>
      <c r="E7" s="60">
        <v>73914</v>
      </c>
      <c r="F7" s="60">
        <v>6447</v>
      </c>
      <c r="G7" s="76">
        <f t="shared" si="0"/>
        <v>80361</v>
      </c>
      <c r="H7" s="74">
        <v>84074</v>
      </c>
      <c r="I7" s="74">
        <v>16043</v>
      </c>
      <c r="J7" s="57">
        <f t="shared" si="1"/>
        <v>100117</v>
      </c>
      <c r="K7" s="53">
        <f>(J7/G7)-100%</f>
        <v>0.2458406440935279</v>
      </c>
      <c r="L7" s="57">
        <v>75000</v>
      </c>
    </row>
    <row r="8" spans="1:12" ht="15.75">
      <c r="A8" s="25" t="s">
        <v>21</v>
      </c>
      <c r="B8" s="29"/>
      <c r="C8" s="30"/>
      <c r="D8" s="5"/>
      <c r="E8" s="60">
        <v>83964</v>
      </c>
      <c r="F8" s="60">
        <v>15287</v>
      </c>
      <c r="G8" s="76">
        <f t="shared" si="0"/>
        <v>99251</v>
      </c>
      <c r="H8" s="74">
        <v>104921</v>
      </c>
      <c r="I8" s="74">
        <v>12780</v>
      </c>
      <c r="J8" s="57">
        <f t="shared" si="1"/>
        <v>117701</v>
      </c>
      <c r="K8" s="53">
        <f>(J8/G8)-100%</f>
        <v>0.185892333578503</v>
      </c>
      <c r="L8" s="57">
        <v>100000</v>
      </c>
    </row>
    <row r="9" spans="1:12" ht="15.75">
      <c r="A9" s="81" t="s">
        <v>29</v>
      </c>
      <c r="B9" s="29"/>
      <c r="C9" s="30"/>
      <c r="D9" s="5"/>
      <c r="E9" s="60">
        <v>49096</v>
      </c>
      <c r="F9" s="60">
        <v>7907</v>
      </c>
      <c r="G9" s="76">
        <f t="shared" si="0"/>
        <v>57003</v>
      </c>
      <c r="H9" s="74">
        <v>38846</v>
      </c>
      <c r="I9" s="74">
        <v>18593</v>
      </c>
      <c r="J9" s="57">
        <f t="shared" si="1"/>
        <v>57439</v>
      </c>
      <c r="K9" s="53">
        <f>(J9/G9)-100%</f>
        <v>0.007648720242794171</v>
      </c>
      <c r="L9" s="57">
        <v>50000</v>
      </c>
    </row>
    <row r="10" spans="1:12" ht="15.75">
      <c r="A10" s="89" t="s">
        <v>22</v>
      </c>
      <c r="B10" s="29"/>
      <c r="C10" s="30"/>
      <c r="D10" s="5"/>
      <c r="E10" s="73">
        <v>29883</v>
      </c>
      <c r="F10" s="73">
        <v>6411</v>
      </c>
      <c r="G10" s="76">
        <f t="shared" si="0"/>
        <v>36294</v>
      </c>
      <c r="H10" s="74">
        <f>38650+4190</f>
        <v>42840</v>
      </c>
      <c r="I10" s="74">
        <f>8887+1546</f>
        <v>10433</v>
      </c>
      <c r="J10" s="57">
        <f t="shared" si="1"/>
        <v>53273</v>
      </c>
      <c r="K10" s="53">
        <f aca="true" t="shared" si="2" ref="K10:K18">(J10/G10)-100%</f>
        <v>0.46781837218273004</v>
      </c>
      <c r="L10" s="90"/>
    </row>
    <row r="11" spans="1:12" ht="15.75">
      <c r="A11" s="89" t="s">
        <v>1</v>
      </c>
      <c r="B11" s="29"/>
      <c r="C11" s="32"/>
      <c r="D11" s="5"/>
      <c r="E11" s="73">
        <v>565</v>
      </c>
      <c r="F11" s="73">
        <v>107</v>
      </c>
      <c r="G11" s="76">
        <f t="shared" si="0"/>
        <v>672</v>
      </c>
      <c r="H11" s="74">
        <v>75</v>
      </c>
      <c r="I11" s="74">
        <v>0</v>
      </c>
      <c r="J11" s="57">
        <f t="shared" si="1"/>
        <v>75</v>
      </c>
      <c r="K11" s="53">
        <f t="shared" si="2"/>
        <v>-0.8883928571428571</v>
      </c>
      <c r="L11" s="90"/>
    </row>
    <row r="12" spans="1:12" ht="15.75">
      <c r="A12" s="89" t="s">
        <v>23</v>
      </c>
      <c r="B12" s="29"/>
      <c r="C12" s="30"/>
      <c r="D12" s="5"/>
      <c r="E12" s="73">
        <v>27547</v>
      </c>
      <c r="F12" s="73">
        <v>3609</v>
      </c>
      <c r="G12" s="76">
        <f t="shared" si="0"/>
        <v>31156</v>
      </c>
      <c r="H12" s="74">
        <v>24631</v>
      </c>
      <c r="I12" s="74">
        <v>3017</v>
      </c>
      <c r="J12" s="57">
        <f t="shared" si="1"/>
        <v>27648</v>
      </c>
      <c r="K12" s="53">
        <f t="shared" si="2"/>
        <v>-0.11259468481191426</v>
      </c>
      <c r="L12" s="90"/>
    </row>
    <row r="13" spans="1:12" ht="15.75">
      <c r="A13" s="89" t="s">
        <v>24</v>
      </c>
      <c r="B13" s="29"/>
      <c r="C13" s="30"/>
      <c r="D13" s="5"/>
      <c r="E13" s="73">
        <v>18216</v>
      </c>
      <c r="F13" s="73">
        <v>1482</v>
      </c>
      <c r="G13" s="76">
        <f t="shared" si="0"/>
        <v>19698</v>
      </c>
      <c r="H13" s="74">
        <f>15835+2870</f>
        <v>18705</v>
      </c>
      <c r="I13" s="74">
        <f>1080+67</f>
        <v>1147</v>
      </c>
      <c r="J13" s="57">
        <f t="shared" si="1"/>
        <v>19852</v>
      </c>
      <c r="K13" s="53">
        <f t="shared" si="2"/>
        <v>0.00781805259417201</v>
      </c>
      <c r="L13" s="90"/>
    </row>
    <row r="14" spans="1:12" ht="15.75">
      <c r="A14" s="89" t="s">
        <v>25</v>
      </c>
      <c r="B14" s="29"/>
      <c r="C14" s="30"/>
      <c r="D14" s="5"/>
      <c r="E14" s="73">
        <v>22818</v>
      </c>
      <c r="F14" s="73">
        <v>5828</v>
      </c>
      <c r="G14" s="76">
        <f t="shared" si="0"/>
        <v>28646</v>
      </c>
      <c r="H14" s="74">
        <v>22920</v>
      </c>
      <c r="I14" s="74">
        <v>2713</v>
      </c>
      <c r="J14" s="57">
        <f t="shared" si="1"/>
        <v>25633</v>
      </c>
      <c r="K14" s="53">
        <f t="shared" si="2"/>
        <v>-0.10518047894994065</v>
      </c>
      <c r="L14" s="90"/>
    </row>
    <row r="15" spans="1:12" ht="15.75">
      <c r="A15" s="89" t="s">
        <v>26</v>
      </c>
      <c r="B15" s="29"/>
      <c r="C15" s="30"/>
      <c r="D15" s="5"/>
      <c r="E15" s="73">
        <v>26991</v>
      </c>
      <c r="F15" s="73">
        <v>5510</v>
      </c>
      <c r="G15" s="76">
        <f t="shared" si="0"/>
        <v>32501</v>
      </c>
      <c r="H15" s="74">
        <v>20506</v>
      </c>
      <c r="I15" s="74">
        <v>9694</v>
      </c>
      <c r="J15" s="57">
        <f t="shared" si="1"/>
        <v>30200</v>
      </c>
      <c r="K15" s="53">
        <f t="shared" si="2"/>
        <v>-0.07079782160548909</v>
      </c>
      <c r="L15" s="90"/>
    </row>
    <row r="16" spans="1:12" ht="16.5" thickBot="1">
      <c r="A16" s="91" t="s">
        <v>27</v>
      </c>
      <c r="B16" s="34"/>
      <c r="C16" s="35"/>
      <c r="D16" s="10"/>
      <c r="E16" s="74">
        <v>25333</v>
      </c>
      <c r="F16" s="74">
        <v>2725</v>
      </c>
      <c r="G16" s="76">
        <f t="shared" si="0"/>
        <v>28058</v>
      </c>
      <c r="H16" s="74">
        <v>24763</v>
      </c>
      <c r="I16" s="74">
        <v>3456</v>
      </c>
      <c r="J16" s="57">
        <f t="shared" si="1"/>
        <v>28219</v>
      </c>
      <c r="K16" s="53">
        <f t="shared" si="2"/>
        <v>0.005738113906907039</v>
      </c>
      <c r="L16" s="90"/>
    </row>
    <row r="17" spans="1:12" ht="15.75">
      <c r="A17" s="92" t="s">
        <v>28</v>
      </c>
      <c r="B17" s="36"/>
      <c r="C17" s="37"/>
      <c r="D17" s="38"/>
      <c r="E17" s="93">
        <f>SUM(E10:E16)</f>
        <v>151353</v>
      </c>
      <c r="F17" s="93">
        <f>SUM(F10:F16)</f>
        <v>25672</v>
      </c>
      <c r="G17" s="76">
        <f t="shared" si="0"/>
        <v>177025</v>
      </c>
      <c r="H17" s="93">
        <f>SUM(H10:H16)</f>
        <v>154440</v>
      </c>
      <c r="I17" s="93">
        <f>SUM(I10:I16)</f>
        <v>30460</v>
      </c>
      <c r="J17" s="57">
        <f t="shared" si="1"/>
        <v>184900</v>
      </c>
      <c r="K17" s="53">
        <f t="shared" si="2"/>
        <v>0.044485242197429775</v>
      </c>
      <c r="L17" s="90">
        <v>180000</v>
      </c>
    </row>
    <row r="18" spans="1:12" s="9" customFormat="1" ht="16.5" thickBot="1">
      <c r="A18" s="20" t="s">
        <v>3</v>
      </c>
      <c r="B18" s="84"/>
      <c r="C18" s="85"/>
      <c r="D18" s="86"/>
      <c r="E18" s="61">
        <f aca="true" t="shared" si="3" ref="E18:J18">E5+E6+E7+E8+E9+E17</f>
        <v>843619</v>
      </c>
      <c r="F18" s="61">
        <f t="shared" si="3"/>
        <v>115543</v>
      </c>
      <c r="G18" s="66">
        <f t="shared" si="3"/>
        <v>959162</v>
      </c>
      <c r="H18" s="66">
        <f>H5+H6+H7+H8+H9+H17</f>
        <v>880875</v>
      </c>
      <c r="I18" s="66">
        <f t="shared" si="3"/>
        <v>200405</v>
      </c>
      <c r="J18" s="66">
        <f t="shared" si="3"/>
        <v>1081280</v>
      </c>
      <c r="K18" s="87">
        <f t="shared" si="2"/>
        <v>0.12731738746947863</v>
      </c>
      <c r="L18" s="88">
        <f>SUM(L17,L9,L8,L7,L6,L5)</f>
        <v>910000</v>
      </c>
    </row>
    <row r="19" ht="12.75">
      <c r="A19" s="14"/>
    </row>
    <row r="20" ht="12.75">
      <c r="A20" s="14"/>
    </row>
    <row r="21" ht="2.25" customHeight="1" thickBot="1">
      <c r="A21" s="14"/>
    </row>
    <row r="22" ht="13.5" hidden="1" thickBot="1">
      <c r="A22" s="14"/>
    </row>
    <row r="23" spans="1:10" ht="159" customHeight="1" thickBot="1">
      <c r="A23" s="43" t="s">
        <v>0</v>
      </c>
      <c r="B23" s="49"/>
      <c r="C23" s="49"/>
      <c r="D23" s="49"/>
      <c r="E23" s="77" t="s">
        <v>5</v>
      </c>
      <c r="F23" s="51"/>
      <c r="G23" s="77" t="s">
        <v>5</v>
      </c>
      <c r="H23" s="77" t="s">
        <v>17</v>
      </c>
      <c r="I23" s="77" t="s">
        <v>7</v>
      </c>
      <c r="J23" s="77" t="s">
        <v>35</v>
      </c>
    </row>
    <row r="24" spans="1:12" s="6" customFormat="1" ht="36.75" thickBot="1">
      <c r="A24" s="52"/>
      <c r="B24" s="49"/>
      <c r="C24" s="49"/>
      <c r="D24" s="49"/>
      <c r="E24" s="50" t="s">
        <v>14</v>
      </c>
      <c r="F24" s="51"/>
      <c r="G24" s="50" t="s">
        <v>10</v>
      </c>
      <c r="H24" s="50" t="s">
        <v>11</v>
      </c>
      <c r="I24" s="50" t="s">
        <v>12</v>
      </c>
      <c r="J24" s="50"/>
      <c r="K24" s="13"/>
      <c r="L24" s="13"/>
    </row>
    <row r="25" spans="1:10" ht="15.75">
      <c r="A25" s="25" t="s">
        <v>30</v>
      </c>
      <c r="B25" s="39"/>
      <c r="C25" s="39"/>
      <c r="D25" s="39"/>
      <c r="E25" s="67">
        <v>618178.74</v>
      </c>
      <c r="F25" s="24"/>
      <c r="G25" s="67">
        <v>571863</v>
      </c>
      <c r="H25" s="67">
        <f>28086+33152+33115+26513+44632+13363+10731+2788</f>
        <v>192380</v>
      </c>
      <c r="I25" s="67">
        <f aca="true" t="shared" si="4" ref="I25:I31">SUM(G25:H25)</f>
        <v>764243</v>
      </c>
      <c r="J25" s="55">
        <f>I25/H5</f>
        <v>4.959493046587539</v>
      </c>
    </row>
    <row r="26" spans="1:10" ht="31.5">
      <c r="A26" s="83" t="s">
        <v>31</v>
      </c>
      <c r="B26" s="39"/>
      <c r="C26" s="39"/>
      <c r="D26" s="39"/>
      <c r="E26" s="67">
        <v>806484.97</v>
      </c>
      <c r="F26" s="24"/>
      <c r="G26" s="67">
        <v>1035358</v>
      </c>
      <c r="H26" s="67">
        <v>318503</v>
      </c>
      <c r="I26" s="67">
        <f t="shared" si="4"/>
        <v>1353861</v>
      </c>
      <c r="J26" s="55">
        <f>I26/H6</f>
        <v>3.9299645570208157</v>
      </c>
    </row>
    <row r="27" spans="1:10" ht="31.5">
      <c r="A27" s="28" t="s">
        <v>33</v>
      </c>
      <c r="B27" s="39"/>
      <c r="C27" s="39"/>
      <c r="D27" s="39"/>
      <c r="E27" s="67">
        <v>643130.75</v>
      </c>
      <c r="F27" s="12"/>
      <c r="G27" s="67">
        <v>810703</v>
      </c>
      <c r="H27" s="67">
        <v>318503</v>
      </c>
      <c r="I27" s="67">
        <f t="shared" si="4"/>
        <v>1129206</v>
      </c>
      <c r="J27" s="55">
        <f>I27/H6</f>
        <v>3.277839865078651</v>
      </c>
    </row>
    <row r="28" spans="1:10" ht="15.75">
      <c r="A28" s="25" t="s">
        <v>20</v>
      </c>
      <c r="B28" s="39"/>
      <c r="C28" s="39"/>
      <c r="D28" s="39"/>
      <c r="E28" s="67">
        <v>167779.24</v>
      </c>
      <c r="F28" s="12"/>
      <c r="G28" s="67">
        <v>196138</v>
      </c>
      <c r="H28" s="67">
        <f>4430+40058+17456+2880+953+4751+9832+6066+39358</f>
        <v>125784</v>
      </c>
      <c r="I28" s="67">
        <f t="shared" si="4"/>
        <v>321922</v>
      </c>
      <c r="J28" s="55">
        <f>I28/H7</f>
        <v>3.829031567428694</v>
      </c>
    </row>
    <row r="29" spans="1:10" ht="15.75">
      <c r="A29" s="25" t="s">
        <v>21</v>
      </c>
      <c r="B29" s="39"/>
      <c r="C29" s="39"/>
      <c r="D29" s="39"/>
      <c r="E29" s="68">
        <v>200449.47</v>
      </c>
      <c r="F29" s="12"/>
      <c r="G29" s="68">
        <v>241744.45</v>
      </c>
      <c r="H29" s="68">
        <f>27760+57276+56976+19500+16284</f>
        <v>177796</v>
      </c>
      <c r="I29" s="67">
        <f t="shared" si="4"/>
        <v>419540.45</v>
      </c>
      <c r="J29" s="55">
        <f>I29/H8</f>
        <v>3.9986318277561215</v>
      </c>
    </row>
    <row r="30" spans="1:10" ht="15.75">
      <c r="A30" s="25" t="s">
        <v>34</v>
      </c>
      <c r="B30" s="39"/>
      <c r="C30" s="39"/>
      <c r="D30" s="39"/>
      <c r="E30" s="68">
        <v>98360</v>
      </c>
      <c r="F30" s="12"/>
      <c r="G30" s="68">
        <v>173654</v>
      </c>
      <c r="H30" s="68">
        <v>106649</v>
      </c>
      <c r="I30" s="67">
        <f t="shared" si="4"/>
        <v>280303</v>
      </c>
      <c r="J30" s="55">
        <f>I30/H9</f>
        <v>7.215749369304433</v>
      </c>
    </row>
    <row r="31" spans="1:10" ht="15.75">
      <c r="A31" s="31" t="s">
        <v>22</v>
      </c>
      <c r="B31" s="39"/>
      <c r="C31" s="39"/>
      <c r="D31" s="39"/>
      <c r="E31" s="69">
        <v>40353.2</v>
      </c>
      <c r="F31" s="11"/>
      <c r="G31" s="69">
        <f>39670+10584+1121</f>
        <v>51375</v>
      </c>
      <c r="H31" s="69">
        <f>15750+283+3211+367+9355+315+757+3663+1260+20</f>
        <v>34981</v>
      </c>
      <c r="I31" s="67">
        <f t="shared" si="4"/>
        <v>86356</v>
      </c>
      <c r="J31" s="55">
        <f>I31/H10</f>
        <v>2.01577964519141</v>
      </c>
    </row>
    <row r="32" spans="1:10" ht="15.75">
      <c r="A32" s="31" t="s">
        <v>1</v>
      </c>
      <c r="B32" s="39"/>
      <c r="C32" s="39"/>
      <c r="D32" s="39"/>
      <c r="E32" s="69">
        <v>1671.15</v>
      </c>
      <c r="F32" s="11"/>
      <c r="G32" s="69">
        <v>0</v>
      </c>
      <c r="H32" s="69">
        <v>0</v>
      </c>
      <c r="I32" s="67">
        <f aca="true" t="shared" si="5" ref="I32:I37">SUM(G32:H32)</f>
        <v>0</v>
      </c>
      <c r="J32" s="55">
        <f>I32/H12</f>
        <v>0</v>
      </c>
    </row>
    <row r="33" spans="1:10" ht="15.75">
      <c r="A33" s="31" t="s">
        <v>23</v>
      </c>
      <c r="B33" s="39"/>
      <c r="C33" s="39"/>
      <c r="D33" s="39"/>
      <c r="E33" s="69">
        <v>41358.27</v>
      </c>
      <c r="F33" s="11"/>
      <c r="G33" s="69">
        <v>47332</v>
      </c>
      <c r="H33" s="69">
        <f>10913+5079+6567+954+9055+14112+2437</f>
        <v>49117</v>
      </c>
      <c r="I33" s="67">
        <f t="shared" si="5"/>
        <v>96449</v>
      </c>
      <c r="J33" s="55">
        <f>I33/H12</f>
        <v>3.9157565669278553</v>
      </c>
    </row>
    <row r="34" spans="1:10" ht="15.75">
      <c r="A34" s="31" t="s">
        <v>24</v>
      </c>
      <c r="B34" s="39"/>
      <c r="C34" s="39"/>
      <c r="D34" s="39"/>
      <c r="E34" s="69">
        <v>10151</v>
      </c>
      <c r="F34" s="11"/>
      <c r="G34" s="69">
        <f>10515+2011</f>
        <v>12526</v>
      </c>
      <c r="H34" s="69">
        <f>4020+1100+688+14+311+112+155+959+805</f>
        <v>8164</v>
      </c>
      <c r="I34" s="67">
        <f t="shared" si="5"/>
        <v>20690</v>
      </c>
      <c r="J34" s="55">
        <f>I34/H13</f>
        <v>1.1061213579256883</v>
      </c>
    </row>
    <row r="35" spans="1:10" ht="15.75">
      <c r="A35" s="31" t="s">
        <v>25</v>
      </c>
      <c r="B35" s="39"/>
      <c r="C35" s="39"/>
      <c r="D35" s="39"/>
      <c r="E35" s="69">
        <v>65708.74</v>
      </c>
      <c r="F35" s="11"/>
      <c r="G35" s="69">
        <v>58857</v>
      </c>
      <c r="H35" s="69">
        <f>3117+10297+7078+150+2138+4710+10443</f>
        <v>37933</v>
      </c>
      <c r="I35" s="67">
        <f t="shared" si="5"/>
        <v>96790</v>
      </c>
      <c r="J35" s="55">
        <f>I35/H14</f>
        <v>4.222949389179756</v>
      </c>
    </row>
    <row r="36" spans="1:10" ht="15.75">
      <c r="A36" s="31" t="s">
        <v>26</v>
      </c>
      <c r="B36" s="39"/>
      <c r="C36" s="39"/>
      <c r="D36" s="39"/>
      <c r="E36" s="69">
        <v>27168</v>
      </c>
      <c r="F36" s="11"/>
      <c r="G36" s="69">
        <v>31846</v>
      </c>
      <c r="H36" s="69">
        <f>12993+2526+5052+363+5473</f>
        <v>26407</v>
      </c>
      <c r="I36" s="67">
        <f t="shared" si="5"/>
        <v>58253</v>
      </c>
      <c r="J36" s="55">
        <f>I36/H15</f>
        <v>2.8407783087876717</v>
      </c>
    </row>
    <row r="37" spans="1:10" ht="15.75">
      <c r="A37" s="33" t="s">
        <v>27</v>
      </c>
      <c r="B37" s="39"/>
      <c r="C37" s="39"/>
      <c r="D37" s="39"/>
      <c r="E37" s="70">
        <v>33216.8</v>
      </c>
      <c r="F37" s="11"/>
      <c r="G37" s="70">
        <v>34507</v>
      </c>
      <c r="H37" s="70">
        <f>15133+1979+215+196+3378</f>
        <v>20901</v>
      </c>
      <c r="I37" s="67">
        <f t="shared" si="5"/>
        <v>55408</v>
      </c>
      <c r="J37" s="55">
        <f>I37/H16</f>
        <v>2.2375318014780117</v>
      </c>
    </row>
    <row r="38" spans="1:10" ht="16.5" thickBot="1">
      <c r="A38" s="40" t="s">
        <v>28</v>
      </c>
      <c r="B38" s="41"/>
      <c r="C38" s="41"/>
      <c r="D38" s="41"/>
      <c r="E38" s="71">
        <f>SUM(E31:E37)</f>
        <v>219627.15999999997</v>
      </c>
      <c r="F38" s="12"/>
      <c r="G38" s="71">
        <f>SUM(G31:G37)</f>
        <v>236443</v>
      </c>
      <c r="H38" s="71">
        <f>SUM(H31:H37)</f>
        <v>177503</v>
      </c>
      <c r="I38" s="71">
        <f>SUM(I31:I37)</f>
        <v>413946</v>
      </c>
      <c r="J38" s="55">
        <f>I38/H17</f>
        <v>2.68030303030303</v>
      </c>
    </row>
    <row r="39" spans="1:10" ht="17.25" thickBot="1" thickTop="1">
      <c r="A39" s="20" t="s">
        <v>3</v>
      </c>
      <c r="B39" s="42"/>
      <c r="C39" s="42"/>
      <c r="D39" s="42"/>
      <c r="E39" s="72">
        <f>E25+E26+E28+E29+E30+E38</f>
        <v>2110879.58</v>
      </c>
      <c r="F39" s="54"/>
      <c r="G39" s="72">
        <f>G25+G26+G28+G29+G30+G38</f>
        <v>2455200.45</v>
      </c>
      <c r="H39" s="72">
        <f>H25+H26+H28+H29+H30+H38</f>
        <v>1098615</v>
      </c>
      <c r="I39" s="72">
        <f>I25+I26+I28+I29+I30+I38</f>
        <v>3553815.45</v>
      </c>
      <c r="J39" s="56"/>
    </row>
    <row r="40" spans="5:8" ht="15.75">
      <c r="E40" s="8"/>
      <c r="F40" s="2"/>
      <c r="G40" s="8"/>
      <c r="H40" s="2"/>
    </row>
    <row r="41" spans="1:8" ht="15.75">
      <c r="A41" t="s">
        <v>18</v>
      </c>
      <c r="E41" s="8"/>
      <c r="F41" s="2"/>
      <c r="G41" s="8"/>
      <c r="H41" s="2"/>
    </row>
    <row r="42" ht="12.75">
      <c r="A42" s="1" t="s">
        <v>15</v>
      </c>
    </row>
    <row r="43" ht="12.75">
      <c r="A43" t="s">
        <v>16</v>
      </c>
    </row>
  </sheetData>
  <mergeCells count="2">
    <mergeCell ref="B2:D2"/>
    <mergeCell ref="L2:L3"/>
  </mergeCell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&amp;CLVR Museen
Gesamt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 Petra</dc:creator>
  <cp:keywords/>
  <dc:description/>
  <cp:lastModifiedBy>InfoKom</cp:lastModifiedBy>
  <cp:lastPrinted>2009-01-12T08:57:11Z</cp:lastPrinted>
  <dcterms:created xsi:type="dcterms:W3CDTF">2006-01-23T07:23:41Z</dcterms:created>
  <dcterms:modified xsi:type="dcterms:W3CDTF">2009-01-19T14:25:34Z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199325621</vt:i4>
  </property>
  <property fmtid="{D5CDD505-2E9C-101B-9397-08002B2CF9AE}" pid="3" name="_EmailSubject">
    <vt:lpwstr>Vorlagebesucherstatistikjandez2008.xls</vt:lpwstr>
  </property>
  <property fmtid="{D5CDD505-2E9C-101B-9397-08002B2CF9AE}" pid="4" name="_AuthorEmail">
    <vt:lpwstr>s.hoefler@rheinlandkultur.de</vt:lpwstr>
  </property>
  <property fmtid="{D5CDD505-2E9C-101B-9397-08002B2CF9AE}" pid="5" name="_AuthorEmailDisplayName">
    <vt:lpwstr>Höfler, Stefan</vt:lpwstr>
  </property>
  <property fmtid="{D5CDD505-2E9C-101B-9397-08002B2CF9AE}" pid="6" name="_PreviousAdHocReviewCycleID">
    <vt:i4>343108461</vt:i4>
  </property>
</Properties>
</file>